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V23" i="1" l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S10" i="1"/>
  <c r="G23" i="1"/>
  <c r="E23" i="1"/>
  <c r="S19" i="1"/>
  <c r="P22" i="1"/>
  <c r="Q26" i="1"/>
  <c r="N26" i="1"/>
  <c r="O26" i="1"/>
  <c r="P21" i="1"/>
  <c r="P20" i="1"/>
  <c r="M23" i="1"/>
  <c r="K26" i="1"/>
  <c r="J23" i="1"/>
  <c r="H26" i="1"/>
  <c r="C26" i="1"/>
  <c r="J8" i="1"/>
  <c r="P17" i="1"/>
  <c r="P15" i="1"/>
  <c r="P12" i="1"/>
  <c r="P14" i="1"/>
  <c r="P10" i="1"/>
  <c r="P9" i="1"/>
  <c r="G22" i="1"/>
  <c r="G16" i="1"/>
  <c r="E22" i="1"/>
  <c r="G11" i="1"/>
  <c r="E11" i="1"/>
  <c r="E9" i="1"/>
  <c r="G9" i="1"/>
  <c r="G19" i="1"/>
  <c r="G8" i="1"/>
  <c r="E8" i="1"/>
  <c r="G20" i="1"/>
  <c r="E20" i="1"/>
  <c r="G15" i="1"/>
  <c r="E15" i="1"/>
  <c r="S7" i="1"/>
  <c r="P19" i="1"/>
  <c r="P18" i="1"/>
  <c r="P13" i="1"/>
  <c r="P8" i="1"/>
  <c r="P7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G18" i="1"/>
  <c r="E18" i="1"/>
  <c r="E24" i="1"/>
  <c r="E21" i="1"/>
  <c r="G24" i="1"/>
  <c r="G21" i="1"/>
  <c r="G17" i="1"/>
  <c r="G14" i="1"/>
  <c r="G12" i="1"/>
  <c r="G10" i="1"/>
  <c r="G7" i="1"/>
  <c r="E19" i="1"/>
  <c r="E17" i="1"/>
  <c r="E14" i="1"/>
  <c r="E12" i="1"/>
  <c r="E10" i="1"/>
  <c r="E7" i="1"/>
  <c r="T26" i="1"/>
  <c r="R26" i="1"/>
  <c r="L26" i="1"/>
  <c r="I26" i="1"/>
  <c r="F26" i="1"/>
  <c r="V26" i="1" l="1"/>
  <c r="W26" i="1" s="1"/>
  <c r="J26" i="1"/>
  <c r="S26" i="1"/>
  <c r="P26" i="1"/>
  <c r="M26" i="1"/>
  <c r="D26" i="1"/>
  <c r="E26" i="1" s="1"/>
  <c r="G26" i="1" l="1"/>
</calcChain>
</file>

<file path=xl/sharedStrings.xml><?xml version="1.0" encoding="utf-8"?>
<sst xmlns="http://schemas.openxmlformats.org/spreadsheetml/2006/main" count="69" uniqueCount="43">
  <si>
    <t>№</t>
  </si>
  <si>
    <t xml:space="preserve">Наименование </t>
  </si>
  <si>
    <t>Сжато</t>
  </si>
  <si>
    <t>Скошено</t>
  </si>
  <si>
    <t>Заготовлено</t>
  </si>
  <si>
    <t>%</t>
  </si>
  <si>
    <t>сено</t>
  </si>
  <si>
    <t>сенаж</t>
  </si>
  <si>
    <t>силос</t>
  </si>
  <si>
    <t>Солома,</t>
  </si>
  <si>
    <t>на 1 усл. гол.</t>
  </si>
  <si>
    <t>к</t>
  </si>
  <si>
    <t>Намоло-</t>
  </si>
  <si>
    <t>Уро-</t>
  </si>
  <si>
    <t xml:space="preserve">% </t>
  </si>
  <si>
    <t>тонн</t>
  </si>
  <si>
    <t>План</t>
  </si>
  <si>
    <t>Факт</t>
  </si>
  <si>
    <t>плану</t>
  </si>
  <si>
    <t>чено,</t>
  </si>
  <si>
    <t>жайность</t>
  </si>
  <si>
    <t>ц/га</t>
  </si>
  <si>
    <t>СПК «Нива»</t>
  </si>
  <si>
    <t>СПК «Новая жизнь»</t>
  </si>
  <si>
    <t>ООО им. Мичурина</t>
  </si>
  <si>
    <t>ИП Карпеченкова В. И.</t>
  </si>
  <si>
    <t>ООО «Весна»</t>
  </si>
  <si>
    <t>ООО "Стаи"</t>
  </si>
  <si>
    <t>СПК "Возрождение"</t>
  </si>
  <si>
    <t>ИП Алексанян А. Т.</t>
  </si>
  <si>
    <t>ООО "Мопр"</t>
  </si>
  <si>
    <t>ИП Храмеев П.С.</t>
  </si>
  <si>
    <t>ИП Потапешкин Н.Н.</t>
  </si>
  <si>
    <t>ИП Минченков С.Л.</t>
  </si>
  <si>
    <t>Прочие</t>
  </si>
  <si>
    <t>Всего по району:</t>
  </si>
  <si>
    <t>За день:</t>
  </si>
  <si>
    <t>ИП Прудовский С.П.</t>
  </si>
  <si>
    <t>ИП  Озолин Н.И.</t>
  </si>
  <si>
    <t>ИП Алексанян Р.Я.</t>
  </si>
  <si>
    <t>ИП Вильцен В.Э.</t>
  </si>
  <si>
    <t>Сводка на  6 сентября  2019 года</t>
  </si>
  <si>
    <t xml:space="preserve">ИП Михалутин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</si>
</sst>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u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9" xfId="1" applyFont="1" applyFill="1" applyBorder="1" applyAlignment="1"/>
    <xf numFmtId="0" fontId="2" fillId="2" borderId="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6" xfId="1" applyFont="1" applyFill="1" applyBorder="1" applyAlignment="1">
      <alignment horizontal="center"/>
    </xf>
    <xf numFmtId="164" fontId="2" fillId="2" borderId="6" xfId="2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2" borderId="5" xfId="1" applyFont="1" applyFill="1" applyBorder="1"/>
    <xf numFmtId="0" fontId="2" fillId="2" borderId="13" xfId="1" applyFont="1" applyFill="1" applyBorder="1"/>
    <xf numFmtId="0" fontId="2" fillId="2" borderId="12" xfId="1" applyFont="1" applyFill="1" applyBorder="1"/>
    <xf numFmtId="0" fontId="2" fillId="2" borderId="12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2" fillId="2" borderId="15" xfId="1" applyFont="1" applyFill="1" applyBorder="1"/>
    <xf numFmtId="2" fontId="2" fillId="2" borderId="12" xfId="1" applyNumberFormat="1" applyFont="1" applyFill="1" applyBorder="1" applyAlignment="1">
      <alignment horizontal="center"/>
    </xf>
    <xf numFmtId="0" fontId="2" fillId="2" borderId="14" xfId="1" applyFont="1" applyFill="1" applyBorder="1"/>
    <xf numFmtId="0" fontId="2" fillId="2" borderId="4" xfId="1" applyFont="1" applyFill="1" applyBorder="1"/>
    <xf numFmtId="0" fontId="2" fillId="2" borderId="7" xfId="1" applyFont="1" applyFill="1" applyBorder="1" applyAlignment="1">
      <alignment horizontal="center"/>
    </xf>
    <xf numFmtId="164" fontId="3" fillId="2" borderId="7" xfId="2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0" fontId="2" fillId="2" borderId="9" xfId="1" applyFont="1" applyFill="1" applyBorder="1"/>
    <xf numFmtId="0" fontId="2" fillId="2" borderId="2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left"/>
    </xf>
    <xf numFmtId="0" fontId="2" fillId="2" borderId="25" xfId="1" applyFont="1" applyFill="1" applyBorder="1" applyAlignment="1">
      <alignment horizontal="center" vertical="top"/>
    </xf>
    <xf numFmtId="0" fontId="2" fillId="2" borderId="25" xfId="1" applyFont="1" applyFill="1" applyBorder="1" applyAlignment="1"/>
    <xf numFmtId="0" fontId="2" fillId="2" borderId="0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64" fontId="4" fillId="2" borderId="8" xfId="4" applyNumberFormat="1" applyFont="1" applyFill="1" applyBorder="1" applyAlignment="1">
      <alignment horizontal="center"/>
    </xf>
    <xf numFmtId="164" fontId="5" fillId="2" borderId="8" xfId="4" applyNumberFormat="1" applyFont="1" applyFill="1" applyBorder="1" applyAlignment="1">
      <alignment horizontal="center"/>
    </xf>
    <xf numFmtId="164" fontId="2" fillId="2" borderId="12" xfId="2" applyNumberFormat="1" applyFont="1" applyFill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/>
    </xf>
    <xf numFmtId="164" fontId="2" fillId="2" borderId="9" xfId="2" applyNumberFormat="1" applyFont="1" applyFill="1" applyBorder="1" applyAlignment="1">
      <alignment horizontal="center"/>
    </xf>
    <xf numFmtId="164" fontId="2" fillId="2" borderId="8" xfId="2" applyNumberFormat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 vertical="top"/>
    </xf>
    <xf numFmtId="0" fontId="2" fillId="2" borderId="21" xfId="1" applyFont="1" applyFill="1" applyBorder="1" applyAlignment="1">
      <alignment horizontal="center" vertical="top"/>
    </xf>
    <xf numFmtId="0" fontId="3" fillId="2" borderId="22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2" fillId="2" borderId="2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  <xf numFmtId="0" fontId="2" fillId="2" borderId="23" xfId="1" applyFont="1" applyFill="1" applyBorder="1" applyAlignment="1">
      <alignment horizontal="center" vertical="top"/>
    </xf>
    <xf numFmtId="0" fontId="2" fillId="2" borderId="24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Процентный 2" xfId="2"/>
    <cellStyle name="Процент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zoomScale="80" zoomScaleNormal="80" workbookViewId="0">
      <selection activeCell="B23" sqref="B23"/>
    </sheetView>
  </sheetViews>
  <sheetFormatPr defaultRowHeight="15" x14ac:dyDescent="0.25"/>
  <cols>
    <col min="1" max="1" width="4.140625" customWidth="1"/>
    <col min="2" max="2" width="26.7109375" customWidth="1"/>
    <col min="3" max="14" width="8.140625" customWidth="1"/>
    <col min="15" max="15" width="8.42578125" customWidth="1"/>
    <col min="16" max="23" width="8.140625" customWidth="1"/>
  </cols>
  <sheetData>
    <row r="1" spans="1:23" ht="25.5" x14ac:dyDescent="0.25">
      <c r="A1" s="56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3" ht="15.75" x14ac:dyDescent="0.25">
      <c r="A2" s="70" t="s">
        <v>0</v>
      </c>
      <c r="B2" s="72" t="s">
        <v>1</v>
      </c>
      <c r="C2" s="59" t="s">
        <v>2</v>
      </c>
      <c r="D2" s="60"/>
      <c r="E2" s="60"/>
      <c r="F2" s="60"/>
      <c r="G2" s="61"/>
      <c r="H2" s="73" t="s">
        <v>3</v>
      </c>
      <c r="I2" s="65"/>
      <c r="J2" s="74"/>
      <c r="K2" s="66" t="s">
        <v>4</v>
      </c>
      <c r="L2" s="66"/>
      <c r="M2" s="66"/>
      <c r="N2" s="66"/>
      <c r="O2" s="66"/>
      <c r="P2" s="66"/>
      <c r="Q2" s="66"/>
      <c r="R2" s="66"/>
      <c r="S2" s="67"/>
      <c r="T2" s="41"/>
      <c r="U2" s="75" t="s">
        <v>4</v>
      </c>
      <c r="V2" s="76"/>
      <c r="W2" s="77"/>
    </row>
    <row r="3" spans="1:23" ht="15.75" x14ac:dyDescent="0.25">
      <c r="A3" s="70"/>
      <c r="B3" s="70"/>
      <c r="C3" s="40"/>
      <c r="D3" s="1"/>
      <c r="E3" s="2" t="s">
        <v>5</v>
      </c>
      <c r="F3" s="39"/>
      <c r="G3" s="39"/>
      <c r="H3" s="40"/>
      <c r="I3" s="1"/>
      <c r="J3" s="2" t="s">
        <v>5</v>
      </c>
      <c r="K3" s="78" t="s">
        <v>6</v>
      </c>
      <c r="L3" s="66"/>
      <c r="M3" s="67"/>
      <c r="N3" s="78" t="s">
        <v>7</v>
      </c>
      <c r="O3" s="66"/>
      <c r="P3" s="67"/>
      <c r="Q3" s="64" t="s">
        <v>8</v>
      </c>
      <c r="R3" s="65"/>
      <c r="S3" s="65"/>
      <c r="T3" s="2" t="s">
        <v>9</v>
      </c>
      <c r="U3" s="66" t="s">
        <v>10</v>
      </c>
      <c r="V3" s="66"/>
      <c r="W3" s="67"/>
    </row>
    <row r="4" spans="1:23" ht="15.75" x14ac:dyDescent="0.25">
      <c r="A4" s="70"/>
      <c r="B4" s="72"/>
      <c r="C4" s="2"/>
      <c r="D4" s="2"/>
      <c r="E4" s="2" t="s">
        <v>11</v>
      </c>
      <c r="F4" s="35" t="s">
        <v>12</v>
      </c>
      <c r="G4" s="35" t="s">
        <v>13</v>
      </c>
      <c r="H4" s="3"/>
      <c r="I4" s="2"/>
      <c r="J4" s="2" t="s">
        <v>11</v>
      </c>
      <c r="K4" s="2"/>
      <c r="L4" s="2"/>
      <c r="M4" s="2" t="s">
        <v>5</v>
      </c>
      <c r="N4" s="2"/>
      <c r="O4" s="2"/>
      <c r="P4" s="2" t="s">
        <v>5</v>
      </c>
      <c r="Q4" s="2"/>
      <c r="R4" s="2"/>
      <c r="S4" s="42" t="s">
        <v>14</v>
      </c>
      <c r="T4" s="2" t="s">
        <v>15</v>
      </c>
      <c r="U4" s="3" t="s">
        <v>16</v>
      </c>
      <c r="V4" s="2" t="s">
        <v>17</v>
      </c>
      <c r="W4" s="2" t="s">
        <v>5</v>
      </c>
    </row>
    <row r="5" spans="1:23" ht="15.75" x14ac:dyDescent="0.25">
      <c r="A5" s="70"/>
      <c r="B5" s="70"/>
      <c r="C5" s="2" t="s">
        <v>16</v>
      </c>
      <c r="D5" s="2" t="s">
        <v>17</v>
      </c>
      <c r="E5" s="2" t="s">
        <v>18</v>
      </c>
      <c r="F5" s="36" t="s">
        <v>19</v>
      </c>
      <c r="G5" s="36" t="s">
        <v>20</v>
      </c>
      <c r="H5" s="2" t="s">
        <v>16</v>
      </c>
      <c r="I5" s="2" t="s">
        <v>17</v>
      </c>
      <c r="J5" s="2" t="s">
        <v>18</v>
      </c>
      <c r="K5" s="2" t="s">
        <v>16</v>
      </c>
      <c r="L5" s="2" t="s">
        <v>17</v>
      </c>
      <c r="M5" s="2" t="s">
        <v>11</v>
      </c>
      <c r="N5" s="2" t="s">
        <v>16</v>
      </c>
      <c r="O5" s="3" t="s">
        <v>17</v>
      </c>
      <c r="P5" s="3" t="s">
        <v>11</v>
      </c>
      <c r="Q5" s="3" t="s">
        <v>16</v>
      </c>
      <c r="R5" s="3" t="s">
        <v>17</v>
      </c>
      <c r="S5" s="2" t="s">
        <v>11</v>
      </c>
      <c r="T5" s="2"/>
      <c r="U5" s="2"/>
      <c r="V5" s="2"/>
      <c r="W5" s="2" t="s">
        <v>11</v>
      </c>
    </row>
    <row r="6" spans="1:23" ht="16.5" thickBot="1" x14ac:dyDescent="0.3">
      <c r="A6" s="71"/>
      <c r="B6" s="71"/>
      <c r="C6" s="5"/>
      <c r="D6" s="5"/>
      <c r="E6" s="6"/>
      <c r="F6" s="37" t="s">
        <v>15</v>
      </c>
      <c r="G6" s="37" t="s">
        <v>21</v>
      </c>
      <c r="H6" s="5"/>
      <c r="I6" s="5"/>
      <c r="J6" s="6"/>
      <c r="K6" s="6"/>
      <c r="L6" s="6"/>
      <c r="M6" s="6" t="s">
        <v>18</v>
      </c>
      <c r="N6" s="6"/>
      <c r="O6" s="7"/>
      <c r="P6" s="6" t="s">
        <v>18</v>
      </c>
      <c r="Q6" s="7"/>
      <c r="R6" s="7"/>
      <c r="S6" s="6" t="s">
        <v>18</v>
      </c>
      <c r="T6" s="7"/>
      <c r="U6" s="6"/>
      <c r="V6" s="6"/>
      <c r="W6" s="6" t="s">
        <v>18</v>
      </c>
    </row>
    <row r="7" spans="1:23" ht="21" customHeight="1" thickTop="1" thickBot="1" x14ac:dyDescent="0.3">
      <c r="A7" s="8">
        <v>1</v>
      </c>
      <c r="B7" s="8" t="s">
        <v>22</v>
      </c>
      <c r="C7" s="9">
        <v>648</v>
      </c>
      <c r="D7" s="9">
        <v>417</v>
      </c>
      <c r="E7" s="44">
        <f t="shared" ref="E7:E11" si="0">SUM(D7/C7)*100</f>
        <v>64.351851851851848</v>
      </c>
      <c r="F7" s="9">
        <v>742</v>
      </c>
      <c r="G7" s="44">
        <f t="shared" ref="G7:G11" si="1">SUM(F7/D7)*10</f>
        <v>17.793764988009592</v>
      </c>
      <c r="H7" s="9">
        <v>658</v>
      </c>
      <c r="I7" s="9">
        <v>645</v>
      </c>
      <c r="J7" s="44">
        <f t="shared" ref="J7:J23" si="2">SUM(I7/H7)*100</f>
        <v>98.0243161094225</v>
      </c>
      <c r="K7" s="9">
        <v>670</v>
      </c>
      <c r="L7" s="9">
        <v>600</v>
      </c>
      <c r="M7" s="44">
        <f t="shared" ref="M7:M23" si="3">SUM(L7/K7)*100</f>
        <v>89.552238805970148</v>
      </c>
      <c r="N7" s="9">
        <v>4000</v>
      </c>
      <c r="O7" s="9">
        <v>2481</v>
      </c>
      <c r="P7" s="44">
        <f t="shared" ref="P7:P12" si="4">SUM(O7/N7)*100</f>
        <v>62.024999999999999</v>
      </c>
      <c r="Q7" s="11"/>
      <c r="R7" s="11"/>
      <c r="S7" s="44" t="e">
        <f t="shared" ref="S7:S10" si="5">SUM(R7/Q7)*100</f>
        <v>#DIV/0!</v>
      </c>
      <c r="T7" s="49">
        <v>100</v>
      </c>
      <c r="U7" s="12">
        <v>31.1</v>
      </c>
      <c r="V7" s="46">
        <f>SUM((L7*0.46+O7*0.32+R7*0.17+T7*0.22))*10/512</f>
        <v>21.326562500000001</v>
      </c>
      <c r="W7" s="50">
        <f t="shared" ref="W7" si="6">SUM(V7/U7)*100</f>
        <v>68.574155948553056</v>
      </c>
    </row>
    <row r="8" spans="1:23" ht="21" customHeight="1" thickTop="1" thickBot="1" x14ac:dyDescent="0.3">
      <c r="A8" s="13">
        <v>2</v>
      </c>
      <c r="B8" s="8" t="s">
        <v>23</v>
      </c>
      <c r="C8" s="9">
        <v>195</v>
      </c>
      <c r="D8" s="9">
        <v>195</v>
      </c>
      <c r="E8" s="44">
        <f t="shared" si="0"/>
        <v>100</v>
      </c>
      <c r="F8" s="9">
        <v>421</v>
      </c>
      <c r="G8" s="44">
        <f t="shared" si="1"/>
        <v>21.589743589743588</v>
      </c>
      <c r="H8" s="9">
        <v>295</v>
      </c>
      <c r="I8" s="9">
        <v>345</v>
      </c>
      <c r="J8" s="44">
        <f t="shared" si="2"/>
        <v>116.94915254237289</v>
      </c>
      <c r="K8" s="9">
        <v>300</v>
      </c>
      <c r="L8" s="9">
        <v>320</v>
      </c>
      <c r="M8" s="44">
        <f t="shared" si="3"/>
        <v>106.66666666666667</v>
      </c>
      <c r="N8" s="9">
        <v>1100</v>
      </c>
      <c r="O8" s="9">
        <v>512</v>
      </c>
      <c r="P8" s="44">
        <f t="shared" si="4"/>
        <v>46.545454545454547</v>
      </c>
      <c r="Q8" s="11"/>
      <c r="R8" s="11"/>
      <c r="S8" s="44"/>
      <c r="T8" s="49">
        <v>52</v>
      </c>
      <c r="U8" s="12">
        <v>27.7</v>
      </c>
      <c r="V8" s="46">
        <f>SUM((L8*0.46+O8*0.32+R8*0.17+T8*0.22))*10/178</f>
        <v>18.11685393258427</v>
      </c>
      <c r="W8" s="50">
        <f t="shared" ref="W8" si="7">SUM(V8/U8)*100</f>
        <v>65.403804810773536</v>
      </c>
    </row>
    <row r="9" spans="1:23" ht="21" customHeight="1" thickTop="1" thickBot="1" x14ac:dyDescent="0.3">
      <c r="A9" s="13">
        <v>3</v>
      </c>
      <c r="B9" s="8" t="s">
        <v>39</v>
      </c>
      <c r="C9" s="9">
        <v>140</v>
      </c>
      <c r="D9" s="9">
        <v>40</v>
      </c>
      <c r="E9" s="44">
        <f t="shared" si="0"/>
        <v>28.571428571428569</v>
      </c>
      <c r="F9" s="9">
        <v>62</v>
      </c>
      <c r="G9" s="12">
        <f t="shared" si="1"/>
        <v>15.5</v>
      </c>
      <c r="H9" s="9">
        <v>221</v>
      </c>
      <c r="I9" s="9">
        <v>167</v>
      </c>
      <c r="J9" s="44">
        <f t="shared" si="2"/>
        <v>75.565610859728508</v>
      </c>
      <c r="K9" s="9">
        <v>330</v>
      </c>
      <c r="L9" s="9">
        <v>240</v>
      </c>
      <c r="M9" s="44">
        <f t="shared" si="3"/>
        <v>72.727272727272734</v>
      </c>
      <c r="N9" s="9"/>
      <c r="O9" s="9"/>
      <c r="P9" s="44" t="e">
        <f t="shared" si="4"/>
        <v>#DIV/0!</v>
      </c>
      <c r="Q9" s="11"/>
      <c r="R9" s="11"/>
      <c r="S9" s="10"/>
      <c r="T9" s="49"/>
      <c r="U9" s="12">
        <v>28.7</v>
      </c>
      <c r="V9" s="46">
        <f>SUM((L9*0.46+O9*0.32+R9*0.17+T9*0.22))*10/54</f>
        <v>20.444444444444443</v>
      </c>
      <c r="W9" s="50">
        <f t="shared" ref="W9" si="8">SUM(V9/U9)*100</f>
        <v>71.23499806426635</v>
      </c>
    </row>
    <row r="10" spans="1:23" ht="21" customHeight="1" thickTop="1" thickBot="1" x14ac:dyDescent="0.3">
      <c r="A10" s="13">
        <v>4</v>
      </c>
      <c r="B10" s="8" t="s">
        <v>24</v>
      </c>
      <c r="C10" s="9">
        <v>857</v>
      </c>
      <c r="D10" s="9">
        <v>857</v>
      </c>
      <c r="E10" s="44">
        <f t="shared" si="0"/>
        <v>100</v>
      </c>
      <c r="F10" s="9">
        <v>2356</v>
      </c>
      <c r="G10" s="44">
        <f t="shared" si="1"/>
        <v>27.49124854142357</v>
      </c>
      <c r="H10" s="9">
        <v>337</v>
      </c>
      <c r="I10" s="9">
        <v>287</v>
      </c>
      <c r="J10" s="44">
        <f t="shared" si="2"/>
        <v>85.163204747774472</v>
      </c>
      <c r="K10" s="9">
        <v>300</v>
      </c>
      <c r="L10" s="9">
        <v>180</v>
      </c>
      <c r="M10" s="44">
        <f t="shared" si="3"/>
        <v>60</v>
      </c>
      <c r="N10" s="9">
        <v>2000</v>
      </c>
      <c r="O10" s="9">
        <v>2000</v>
      </c>
      <c r="P10" s="44">
        <f t="shared" si="4"/>
        <v>100</v>
      </c>
      <c r="Q10" s="11">
        <v>750</v>
      </c>
      <c r="R10" s="11"/>
      <c r="S10" s="44">
        <f t="shared" si="5"/>
        <v>0</v>
      </c>
      <c r="T10" s="49">
        <v>200</v>
      </c>
      <c r="U10" s="12">
        <v>29.4</v>
      </c>
      <c r="V10" s="46">
        <f>SUM((L10*0.46+O10*0.32+R10*0.17+T10*0.22))*10/309</f>
        <v>24.815533980582526</v>
      </c>
      <c r="W10" s="50">
        <f t="shared" ref="W10" si="9">SUM(V10/U10)*100</f>
        <v>84.4065781652467</v>
      </c>
    </row>
    <row r="11" spans="1:23" ht="21" customHeight="1" thickTop="1" thickBot="1" x14ac:dyDescent="0.3">
      <c r="A11" s="13">
        <v>5</v>
      </c>
      <c r="B11" s="8" t="s">
        <v>25</v>
      </c>
      <c r="C11" s="9">
        <v>59</v>
      </c>
      <c r="D11" s="9">
        <v>12</v>
      </c>
      <c r="E11" s="44">
        <f t="shared" si="0"/>
        <v>20.33898305084746</v>
      </c>
      <c r="F11" s="9">
        <v>14</v>
      </c>
      <c r="G11" s="12">
        <f t="shared" si="1"/>
        <v>11.666666666666668</v>
      </c>
      <c r="H11" s="9">
        <v>234</v>
      </c>
      <c r="I11" s="9">
        <v>198</v>
      </c>
      <c r="J11" s="44">
        <f t="shared" si="2"/>
        <v>84.615384615384613</v>
      </c>
      <c r="K11" s="9">
        <v>377</v>
      </c>
      <c r="L11" s="9">
        <v>305</v>
      </c>
      <c r="M11" s="44">
        <f t="shared" si="3"/>
        <v>80.901856763925721</v>
      </c>
      <c r="N11" s="9"/>
      <c r="O11" s="9"/>
      <c r="P11" s="44"/>
      <c r="Q11" s="11"/>
      <c r="R11" s="11"/>
      <c r="S11" s="55"/>
      <c r="T11" s="49"/>
      <c r="U11" s="12">
        <v>29.5</v>
      </c>
      <c r="V11" s="46">
        <f>SUM((L11*0.46+O11*0.32+R11*0.17+T11*0.22))*10/60</f>
        <v>23.383333333333333</v>
      </c>
      <c r="W11" s="50">
        <f t="shared" ref="W11" si="10">SUM(V11/U11)*100</f>
        <v>79.265536723163848</v>
      </c>
    </row>
    <row r="12" spans="1:23" ht="21" customHeight="1" thickTop="1" thickBot="1" x14ac:dyDescent="0.3">
      <c r="A12" s="13">
        <v>6</v>
      </c>
      <c r="B12" s="8" t="s">
        <v>40</v>
      </c>
      <c r="C12" s="9">
        <v>152</v>
      </c>
      <c r="D12" s="9">
        <v>152</v>
      </c>
      <c r="E12" s="44">
        <f>SUM(D12/C12)*100</f>
        <v>100</v>
      </c>
      <c r="F12" s="9">
        <v>152</v>
      </c>
      <c r="G12" s="44">
        <f>SUM(F12/D12)*10</f>
        <v>10</v>
      </c>
      <c r="H12" s="9">
        <v>206</v>
      </c>
      <c r="I12" s="9">
        <v>161</v>
      </c>
      <c r="J12" s="44">
        <f t="shared" si="2"/>
        <v>78.155339805825236</v>
      </c>
      <c r="K12" s="9">
        <v>200</v>
      </c>
      <c r="L12" s="9">
        <v>260</v>
      </c>
      <c r="M12" s="44">
        <f t="shared" si="3"/>
        <v>130</v>
      </c>
      <c r="N12" s="9">
        <v>700</v>
      </c>
      <c r="O12" s="9">
        <v>210</v>
      </c>
      <c r="P12" s="44">
        <f t="shared" si="4"/>
        <v>30</v>
      </c>
      <c r="Q12" s="11"/>
      <c r="R12" s="11"/>
      <c r="S12" s="54"/>
      <c r="T12" s="49"/>
      <c r="U12" s="12">
        <v>30</v>
      </c>
      <c r="V12" s="46">
        <f>SUM((L12*0.46+O12*0.32+R12*0.17+T12*0.22))*10/106</f>
        <v>17.622641509433961</v>
      </c>
      <c r="W12" s="50">
        <f t="shared" ref="W12" si="11">SUM(V12/U12)*100</f>
        <v>58.742138364779869</v>
      </c>
    </row>
    <row r="13" spans="1:23" ht="21" customHeight="1" thickTop="1" thickBot="1" x14ac:dyDescent="0.3">
      <c r="A13" s="13">
        <v>7</v>
      </c>
      <c r="B13" s="8" t="s">
        <v>26</v>
      </c>
      <c r="C13" s="9"/>
      <c r="D13" s="9"/>
      <c r="E13" s="44"/>
      <c r="F13" s="9"/>
      <c r="G13" s="44"/>
      <c r="H13" s="9">
        <v>1040</v>
      </c>
      <c r="I13" s="9">
        <v>472</v>
      </c>
      <c r="J13" s="44">
        <f t="shared" si="2"/>
        <v>45.384615384615387</v>
      </c>
      <c r="K13" s="9">
        <v>1200</v>
      </c>
      <c r="L13" s="9">
        <v>305</v>
      </c>
      <c r="M13" s="44">
        <f t="shared" si="3"/>
        <v>25.416666666666664</v>
      </c>
      <c r="N13" s="9">
        <v>2133</v>
      </c>
      <c r="O13" s="9">
        <v>1620</v>
      </c>
      <c r="P13" s="44">
        <f>SUM(O13/N13)*100</f>
        <v>75.949367088607602</v>
      </c>
      <c r="Q13" s="11">
        <v>1478</v>
      </c>
      <c r="R13" s="11"/>
      <c r="S13" s="44"/>
      <c r="T13" s="10"/>
      <c r="U13" s="12">
        <v>25.6</v>
      </c>
      <c r="V13" s="46">
        <f>SUM((L13*0.46+O13*0.32+R13*0.17+T13*0.22))*10/584</f>
        <v>11.279109589041095</v>
      </c>
      <c r="W13" s="50">
        <f t="shared" ref="W13" si="12">SUM(V13/U13)*100</f>
        <v>44.059021832191775</v>
      </c>
    </row>
    <row r="14" spans="1:23" ht="21" customHeight="1" thickTop="1" thickBot="1" x14ac:dyDescent="0.3">
      <c r="A14" s="13">
        <v>8</v>
      </c>
      <c r="B14" s="8" t="s">
        <v>37</v>
      </c>
      <c r="C14" s="9">
        <v>449</v>
      </c>
      <c r="D14" s="9">
        <v>449</v>
      </c>
      <c r="E14" s="44">
        <f t="shared" ref="E14:E24" si="13">SUM(D14/C14)*100</f>
        <v>100</v>
      </c>
      <c r="F14" s="9">
        <v>1421</v>
      </c>
      <c r="G14" s="44">
        <f t="shared" ref="G14:G22" si="14">SUM(F14/D14)*10</f>
        <v>31.648106904231629</v>
      </c>
      <c r="H14" s="9">
        <v>268</v>
      </c>
      <c r="I14" s="9">
        <v>218</v>
      </c>
      <c r="J14" s="44">
        <f t="shared" si="2"/>
        <v>81.343283582089555</v>
      </c>
      <c r="K14" s="9">
        <v>150</v>
      </c>
      <c r="L14" s="9">
        <v>110</v>
      </c>
      <c r="M14" s="44">
        <f t="shared" si="3"/>
        <v>73.333333333333329</v>
      </c>
      <c r="N14" s="9">
        <v>1400</v>
      </c>
      <c r="O14" s="9">
        <v>1570</v>
      </c>
      <c r="P14" s="44">
        <f t="shared" ref="P14:P15" si="15">SUM(O14/N14)*100</f>
        <v>112.14285714285714</v>
      </c>
      <c r="Q14" s="11">
        <v>600</v>
      </c>
      <c r="R14" s="11"/>
      <c r="S14" s="44"/>
      <c r="T14" s="49">
        <v>110</v>
      </c>
      <c r="U14" s="12">
        <v>30.9</v>
      </c>
      <c r="V14" s="46">
        <f>SUM((L14*0.46+O14*0.32+R14*0.17+T14*0.22))*10/201</f>
        <v>28.71641791044776</v>
      </c>
      <c r="W14" s="50">
        <f t="shared" ref="W14" si="16">SUM(V14/U14)*100</f>
        <v>92.933391295947445</v>
      </c>
    </row>
    <row r="15" spans="1:23" ht="21" customHeight="1" thickTop="1" thickBot="1" x14ac:dyDescent="0.3">
      <c r="A15" s="13">
        <v>9</v>
      </c>
      <c r="B15" s="8" t="s">
        <v>27</v>
      </c>
      <c r="C15" s="9">
        <v>35</v>
      </c>
      <c r="D15" s="9"/>
      <c r="E15" s="44">
        <f t="shared" si="13"/>
        <v>0</v>
      </c>
      <c r="F15" s="9"/>
      <c r="G15" s="44" t="e">
        <f t="shared" si="14"/>
        <v>#DIV/0!</v>
      </c>
      <c r="H15" s="9">
        <v>282</v>
      </c>
      <c r="I15" s="9">
        <v>227</v>
      </c>
      <c r="J15" s="44">
        <f t="shared" si="2"/>
        <v>80.496453900709213</v>
      </c>
      <c r="K15" s="9">
        <v>350</v>
      </c>
      <c r="L15" s="9">
        <v>400</v>
      </c>
      <c r="M15" s="44">
        <f t="shared" si="3"/>
        <v>114.28571428571428</v>
      </c>
      <c r="N15" s="9">
        <v>300</v>
      </c>
      <c r="O15" s="9"/>
      <c r="P15" s="44">
        <f t="shared" si="15"/>
        <v>0</v>
      </c>
      <c r="Q15" s="11"/>
      <c r="R15" s="11"/>
      <c r="S15" s="55"/>
      <c r="T15" s="49"/>
      <c r="U15" s="12">
        <v>19.399999999999999</v>
      </c>
      <c r="V15" s="46">
        <f>SUM((L15*0.46+O15*0.32+R15*0.17+T15*0.22))*10/134</f>
        <v>13.73134328358209</v>
      </c>
      <c r="W15" s="50">
        <f t="shared" ref="W15" si="17">SUM(V15/U15)*100</f>
        <v>70.780120018464387</v>
      </c>
    </row>
    <row r="16" spans="1:23" ht="21" customHeight="1" thickTop="1" thickBot="1" x14ac:dyDescent="0.3">
      <c r="A16" s="13">
        <v>10</v>
      </c>
      <c r="B16" s="8" t="s">
        <v>28</v>
      </c>
      <c r="C16" s="9"/>
      <c r="D16" s="9"/>
      <c r="E16" s="44"/>
      <c r="F16" s="9"/>
      <c r="G16" s="44" t="e">
        <f t="shared" si="14"/>
        <v>#DIV/0!</v>
      </c>
      <c r="H16" s="9">
        <v>72</v>
      </c>
      <c r="I16" s="9">
        <v>72</v>
      </c>
      <c r="J16" s="44">
        <f t="shared" si="2"/>
        <v>100</v>
      </c>
      <c r="K16" s="9">
        <v>100</v>
      </c>
      <c r="L16" s="9">
        <v>100</v>
      </c>
      <c r="M16" s="44">
        <f t="shared" si="3"/>
        <v>100</v>
      </c>
      <c r="N16" s="9"/>
      <c r="O16" s="9"/>
      <c r="P16" s="44"/>
      <c r="Q16" s="11"/>
      <c r="R16" s="11"/>
      <c r="S16" s="55"/>
      <c r="T16" s="10"/>
      <c r="U16" s="12">
        <v>16.8</v>
      </c>
      <c r="V16" s="46">
        <f>SUM((L16*0.46+O16*0.32+R16*0.17+T16*0.22))*10/28</f>
        <v>16.428571428571427</v>
      </c>
      <c r="W16" s="50">
        <f t="shared" ref="W16" si="18">SUM(V16/U16)*100</f>
        <v>97.789115646258495</v>
      </c>
    </row>
    <row r="17" spans="1:23" ht="21" customHeight="1" thickTop="1" thickBot="1" x14ac:dyDescent="0.3">
      <c r="A17" s="14">
        <v>11</v>
      </c>
      <c r="B17" s="15" t="s">
        <v>38</v>
      </c>
      <c r="C17" s="4">
        <v>240</v>
      </c>
      <c r="D17" s="4">
        <v>110</v>
      </c>
      <c r="E17" s="44">
        <f t="shared" si="13"/>
        <v>45.833333333333329</v>
      </c>
      <c r="F17" s="4">
        <v>165</v>
      </c>
      <c r="G17" s="44">
        <f t="shared" si="14"/>
        <v>15</v>
      </c>
      <c r="H17" s="4">
        <v>216</v>
      </c>
      <c r="I17" s="4">
        <v>216</v>
      </c>
      <c r="J17" s="44">
        <f t="shared" si="2"/>
        <v>100</v>
      </c>
      <c r="K17" s="4">
        <v>410</v>
      </c>
      <c r="L17" s="4">
        <v>410</v>
      </c>
      <c r="M17" s="44">
        <f t="shared" si="3"/>
        <v>100</v>
      </c>
      <c r="N17" s="4">
        <v>250</v>
      </c>
      <c r="O17" s="4">
        <v>250</v>
      </c>
      <c r="P17" s="44">
        <f t="shared" ref="P17" si="19">SUM(O17/N17)*100</f>
        <v>100</v>
      </c>
      <c r="Q17" s="16"/>
      <c r="R17" s="16"/>
      <c r="S17" s="54"/>
      <c r="T17" s="49"/>
      <c r="U17" s="17">
        <v>32.5</v>
      </c>
      <c r="V17" s="46">
        <f>SUM((L17*0.46+O17*0.32+R17*0.17+T17*0.22))*10/84</f>
        <v>31.976190476190474</v>
      </c>
      <c r="W17" s="50">
        <f t="shared" ref="W17" si="20">SUM(V17/U17)*100</f>
        <v>98.38827838827838</v>
      </c>
    </row>
    <row r="18" spans="1:23" ht="21" customHeight="1" thickTop="1" thickBot="1" x14ac:dyDescent="0.3">
      <c r="A18" s="14">
        <v>12</v>
      </c>
      <c r="B18" s="15" t="s">
        <v>29</v>
      </c>
      <c r="C18" s="4">
        <v>200</v>
      </c>
      <c r="D18" s="4">
        <v>90</v>
      </c>
      <c r="E18" s="44">
        <f t="shared" si="13"/>
        <v>45</v>
      </c>
      <c r="F18" s="4">
        <v>257</v>
      </c>
      <c r="G18" s="44">
        <f t="shared" si="14"/>
        <v>28.555555555555557</v>
      </c>
      <c r="H18" s="4">
        <v>470</v>
      </c>
      <c r="I18" s="4">
        <v>522</v>
      </c>
      <c r="J18" s="44">
        <f t="shared" si="2"/>
        <v>111.06382978723404</v>
      </c>
      <c r="K18" s="4">
        <v>400</v>
      </c>
      <c r="L18" s="4">
        <v>610</v>
      </c>
      <c r="M18" s="44">
        <f t="shared" si="3"/>
        <v>152.5</v>
      </c>
      <c r="N18" s="4">
        <v>2800</v>
      </c>
      <c r="O18" s="4">
        <v>3600</v>
      </c>
      <c r="P18" s="44">
        <f>SUM(O18/N18)*100</f>
        <v>128.57142857142858</v>
      </c>
      <c r="Q18" s="4"/>
      <c r="R18" s="16"/>
      <c r="S18" s="44"/>
      <c r="T18" s="49"/>
      <c r="U18" s="17">
        <v>29.4</v>
      </c>
      <c r="V18" s="46">
        <f>SUM((L18*0.46+O18*0.32+R18*0.17+T18*0.22))*10/368</f>
        <v>38.929347826086953</v>
      </c>
      <c r="W18" s="50">
        <f t="shared" ref="W18" si="21">SUM(V18/U18)*100</f>
        <v>132.41274770777875</v>
      </c>
    </row>
    <row r="19" spans="1:23" ht="21" customHeight="1" thickTop="1" thickBot="1" x14ac:dyDescent="0.3">
      <c r="A19" s="13">
        <v>13</v>
      </c>
      <c r="B19" s="8" t="s">
        <v>30</v>
      </c>
      <c r="C19" s="9">
        <v>352</v>
      </c>
      <c r="D19" s="9">
        <v>352</v>
      </c>
      <c r="E19" s="44">
        <f t="shared" si="13"/>
        <v>100</v>
      </c>
      <c r="F19" s="9">
        <v>1025</v>
      </c>
      <c r="G19" s="44">
        <f t="shared" si="14"/>
        <v>29.119318181818183</v>
      </c>
      <c r="H19" s="9">
        <v>644</v>
      </c>
      <c r="I19" s="9">
        <v>451</v>
      </c>
      <c r="J19" s="44">
        <f t="shared" si="2"/>
        <v>70.031055900621126</v>
      </c>
      <c r="K19" s="9">
        <v>700</v>
      </c>
      <c r="L19" s="9">
        <v>510</v>
      </c>
      <c r="M19" s="44">
        <f t="shared" si="3"/>
        <v>72.857142857142847</v>
      </c>
      <c r="N19" s="9">
        <v>3150</v>
      </c>
      <c r="O19" s="9">
        <v>2000</v>
      </c>
      <c r="P19" s="44">
        <f>SUM(O19/N19)*100</f>
        <v>63.492063492063487</v>
      </c>
      <c r="Q19" s="9"/>
      <c r="R19" s="11"/>
      <c r="S19" s="44" t="e">
        <f t="shared" ref="S19" si="22">SUM(R19/Q19)*100</f>
        <v>#DIV/0!</v>
      </c>
      <c r="T19" s="49">
        <v>100</v>
      </c>
      <c r="U19" s="12">
        <v>24.3</v>
      </c>
      <c r="V19" s="46">
        <f>SUM((L19*0.46+O19*0.32+R19*0.17+T19*0.22))*10/549</f>
        <v>16.331511839708561</v>
      </c>
      <c r="W19" s="50">
        <f t="shared" ref="W19" si="23">SUM(V19/U19)*100</f>
        <v>67.207867653121639</v>
      </c>
    </row>
    <row r="20" spans="1:23" ht="21" customHeight="1" thickTop="1" thickBot="1" x14ac:dyDescent="0.3">
      <c r="A20" s="18">
        <v>14</v>
      </c>
      <c r="B20" s="15" t="s">
        <v>31</v>
      </c>
      <c r="C20" s="4">
        <v>140</v>
      </c>
      <c r="D20" s="4">
        <v>140</v>
      </c>
      <c r="E20" s="44">
        <f t="shared" si="13"/>
        <v>100</v>
      </c>
      <c r="F20" s="4">
        <v>268</v>
      </c>
      <c r="G20" s="44">
        <f t="shared" si="14"/>
        <v>19.142857142857142</v>
      </c>
      <c r="H20" s="4">
        <v>210</v>
      </c>
      <c r="I20" s="4">
        <v>273</v>
      </c>
      <c r="J20" s="44">
        <f t="shared" si="2"/>
        <v>130</v>
      </c>
      <c r="K20" s="4">
        <v>420</v>
      </c>
      <c r="L20" s="4">
        <v>420</v>
      </c>
      <c r="M20" s="44">
        <f t="shared" si="3"/>
        <v>100</v>
      </c>
      <c r="N20" s="4">
        <v>700</v>
      </c>
      <c r="O20" s="4">
        <v>500</v>
      </c>
      <c r="P20" s="55">
        <f>SUM(O20/N20)*100</f>
        <v>71.428571428571431</v>
      </c>
      <c r="Q20" s="4"/>
      <c r="R20" s="16"/>
      <c r="S20" s="44"/>
      <c r="T20" s="49"/>
      <c r="U20" s="17">
        <v>31.6</v>
      </c>
      <c r="V20" s="46">
        <f>SUM((L20*0.46+O20*0.32+R20*0.17+T20*0.22))*10/133</f>
        <v>26.556390977443613</v>
      </c>
      <c r="W20" s="50">
        <f t="shared" ref="W20" si="24">SUM(V20/U20)*100</f>
        <v>84.039211953935478</v>
      </c>
    </row>
    <row r="21" spans="1:23" ht="21" customHeight="1" thickTop="1" thickBot="1" x14ac:dyDescent="0.3">
      <c r="A21" s="18">
        <v>15</v>
      </c>
      <c r="B21" s="8" t="s">
        <v>32</v>
      </c>
      <c r="C21" s="4">
        <v>150</v>
      </c>
      <c r="D21" s="4">
        <v>63</v>
      </c>
      <c r="E21" s="44">
        <f t="shared" si="13"/>
        <v>42</v>
      </c>
      <c r="F21" s="4">
        <v>106</v>
      </c>
      <c r="G21" s="44">
        <f t="shared" si="14"/>
        <v>16.825396825396826</v>
      </c>
      <c r="H21" s="4">
        <v>201</v>
      </c>
      <c r="I21" s="4">
        <v>157</v>
      </c>
      <c r="J21" s="44">
        <f t="shared" si="2"/>
        <v>78.109452736318403</v>
      </c>
      <c r="K21" s="4">
        <v>300</v>
      </c>
      <c r="L21" s="4">
        <v>200</v>
      </c>
      <c r="M21" s="44">
        <f t="shared" si="3"/>
        <v>66.666666666666657</v>
      </c>
      <c r="N21" s="4">
        <v>400</v>
      </c>
      <c r="O21" s="4"/>
      <c r="P21" s="55">
        <f>SUM(O21/N21)*100</f>
        <v>0</v>
      </c>
      <c r="Q21" s="4"/>
      <c r="R21" s="16"/>
      <c r="S21" s="55"/>
      <c r="T21" s="49">
        <v>30</v>
      </c>
      <c r="U21" s="17">
        <v>31.3</v>
      </c>
      <c r="V21" s="46">
        <f>SUM((L21*0.46+O21*0.32+R21*0.17+T21*0.22))*10/86</f>
        <v>11.465116279069768</v>
      </c>
      <c r="W21" s="50">
        <f t="shared" ref="W21" si="25">SUM(V21/U21)*100</f>
        <v>36.629764469871461</v>
      </c>
    </row>
    <row r="22" spans="1:23" ht="21" customHeight="1" thickTop="1" thickBot="1" x14ac:dyDescent="0.3">
      <c r="A22" s="18">
        <v>16</v>
      </c>
      <c r="B22" s="8" t="s">
        <v>33</v>
      </c>
      <c r="C22" s="4">
        <v>84</v>
      </c>
      <c r="D22" s="4">
        <v>60</v>
      </c>
      <c r="E22" s="44">
        <f t="shared" si="13"/>
        <v>71.428571428571431</v>
      </c>
      <c r="F22" s="4">
        <v>95</v>
      </c>
      <c r="G22" s="44">
        <f t="shared" si="14"/>
        <v>15.833333333333332</v>
      </c>
      <c r="H22" s="4">
        <v>88</v>
      </c>
      <c r="I22" s="4">
        <v>103</v>
      </c>
      <c r="J22" s="44">
        <f t="shared" si="2"/>
        <v>117.04545454545455</v>
      </c>
      <c r="K22" s="4">
        <v>270</v>
      </c>
      <c r="L22" s="4">
        <v>285</v>
      </c>
      <c r="M22" s="44">
        <f t="shared" si="3"/>
        <v>105.55555555555556</v>
      </c>
      <c r="N22" s="4"/>
      <c r="O22" s="4"/>
      <c r="P22" s="55" t="e">
        <f>SUM(O22/N22)*100</f>
        <v>#DIV/0!</v>
      </c>
      <c r="Q22" s="4"/>
      <c r="R22" s="16"/>
      <c r="S22" s="55"/>
      <c r="T22" s="49"/>
      <c r="U22" s="17">
        <v>31</v>
      </c>
      <c r="V22" s="46">
        <f>SUM((L22*0.46+O22*0.32+R22*0.17+T22*0.22))*10/41</f>
        <v>31.975609756097562</v>
      </c>
      <c r="W22" s="50">
        <f t="shared" ref="W22:W23" si="26">SUM(V22/U22)*100</f>
        <v>103.14712824547601</v>
      </c>
    </row>
    <row r="23" spans="1:23" ht="21" customHeight="1" thickTop="1" thickBot="1" x14ac:dyDescent="0.3">
      <c r="A23" s="18">
        <v>17</v>
      </c>
      <c r="B23" s="8" t="s">
        <v>42</v>
      </c>
      <c r="C23" s="4">
        <v>73</v>
      </c>
      <c r="D23" s="4">
        <v>63</v>
      </c>
      <c r="E23" s="44">
        <f>SUM(D23/C23)*100</f>
        <v>86.301369863013704</v>
      </c>
      <c r="F23" s="4">
        <v>175</v>
      </c>
      <c r="G23" s="44">
        <f>SUM(F23/D23)*10</f>
        <v>27.777777777777779</v>
      </c>
      <c r="H23" s="4">
        <v>31</v>
      </c>
      <c r="I23" s="4">
        <v>40</v>
      </c>
      <c r="J23" s="53">
        <f t="shared" si="2"/>
        <v>129.03225806451613</v>
      </c>
      <c r="K23" s="4">
        <v>70</v>
      </c>
      <c r="L23" s="4">
        <v>74</v>
      </c>
      <c r="M23" s="53">
        <f t="shared" si="3"/>
        <v>105.71428571428572</v>
      </c>
      <c r="N23" s="4"/>
      <c r="O23" s="4"/>
      <c r="P23" s="55"/>
      <c r="Q23" s="4"/>
      <c r="R23" s="16"/>
      <c r="S23" s="55"/>
      <c r="T23" s="52"/>
      <c r="U23" s="17">
        <v>23.6</v>
      </c>
      <c r="V23" s="46">
        <f>SUM((L23*0.46+O23*0.32+R23*0.17+T23*0.22))*10/14</f>
        <v>24.314285714285713</v>
      </c>
      <c r="W23" s="50">
        <f t="shared" si="26"/>
        <v>103.02663438256658</v>
      </c>
    </row>
    <row r="24" spans="1:23" ht="21" customHeight="1" thickTop="1" thickBot="1" x14ac:dyDescent="0.3">
      <c r="A24" s="18">
        <v>18</v>
      </c>
      <c r="B24" s="8" t="s">
        <v>34</v>
      </c>
      <c r="C24" s="9">
        <v>45</v>
      </c>
      <c r="D24" s="9">
        <v>45</v>
      </c>
      <c r="E24" s="44">
        <f t="shared" si="13"/>
        <v>100</v>
      </c>
      <c r="F24" s="9">
        <v>110</v>
      </c>
      <c r="G24" s="44">
        <f>SUM(F24/D24)*10</f>
        <v>24.444444444444446</v>
      </c>
      <c r="H24" s="4"/>
      <c r="I24" s="4"/>
      <c r="J24" s="53"/>
      <c r="K24" s="4"/>
      <c r="L24" s="4">
        <v>153</v>
      </c>
      <c r="M24" s="53"/>
      <c r="N24" s="4"/>
      <c r="O24" s="4"/>
      <c r="P24" s="45"/>
      <c r="Q24" s="4"/>
      <c r="R24" s="16"/>
      <c r="S24" s="45"/>
      <c r="T24" s="19"/>
      <c r="U24" s="17"/>
      <c r="V24" s="46"/>
      <c r="W24" s="50"/>
    </row>
    <row r="25" spans="1:23" ht="21" customHeight="1" thickTop="1" thickBot="1" x14ac:dyDescent="0.3">
      <c r="A25" s="20"/>
      <c r="B25" s="21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4"/>
      <c r="N25" s="22"/>
      <c r="O25" s="22"/>
      <c r="P25" s="25"/>
      <c r="Q25" s="22"/>
      <c r="R25" s="26"/>
      <c r="S25" s="25"/>
      <c r="T25" s="25"/>
      <c r="U25" s="27"/>
      <c r="V25" s="24"/>
      <c r="W25" s="25"/>
    </row>
    <row r="26" spans="1:23" ht="21" customHeight="1" thickTop="1" thickBot="1" x14ac:dyDescent="0.3">
      <c r="A26" s="68" t="s">
        <v>35</v>
      </c>
      <c r="B26" s="69"/>
      <c r="C26" s="43">
        <f>SUM(C7:C25)</f>
        <v>3819</v>
      </c>
      <c r="D26" s="28">
        <f>SUM(D7:D25)</f>
        <v>3045</v>
      </c>
      <c r="E26" s="29">
        <f>SUM(D26/C26)*100</f>
        <v>79.732914375490964</v>
      </c>
      <c r="F26" s="28">
        <f>SUM(F7:F25)</f>
        <v>7369</v>
      </c>
      <c r="G26" s="29">
        <f>SUM(F26/D26)*10</f>
        <v>24.200328407224958</v>
      </c>
      <c r="H26" s="43">
        <f>SUM(H7:H25)</f>
        <v>5473</v>
      </c>
      <c r="I26" s="28">
        <f>SUM(I7:I25)</f>
        <v>4554</v>
      </c>
      <c r="J26" s="29">
        <f>SUM(I26/H26)*100</f>
        <v>83.208477982824775</v>
      </c>
      <c r="K26" s="43">
        <f>SUM(K7:K25)</f>
        <v>6547</v>
      </c>
      <c r="L26" s="28">
        <f>SUM(L7:L25)</f>
        <v>5482</v>
      </c>
      <c r="M26" s="29">
        <f>SUM(L26/K26)*100</f>
        <v>83.733007484343986</v>
      </c>
      <c r="N26" s="28">
        <f>SUM(N7:N25)</f>
        <v>18933</v>
      </c>
      <c r="O26" s="28">
        <f>SUM(O7:O25)</f>
        <v>14743</v>
      </c>
      <c r="P26" s="29">
        <f>SUM(O26/N26)*100</f>
        <v>77.869328685364181</v>
      </c>
      <c r="Q26" s="28">
        <f>SUM(Q7:Q25)</f>
        <v>2828</v>
      </c>
      <c r="R26" s="28">
        <f>SUM(R7:R25)</f>
        <v>0</v>
      </c>
      <c r="S26" s="29">
        <f>SUM(R26/Q26)*100</f>
        <v>0</v>
      </c>
      <c r="T26" s="28">
        <f>SUM(T7:T25)</f>
        <v>592</v>
      </c>
      <c r="U26" s="29">
        <v>28</v>
      </c>
      <c r="V26" s="47">
        <f>SUM((L26*0.46+O26*0.32+R26*0.17+T26*0.22))*10/3441</f>
        <v>21.417378668991571</v>
      </c>
      <c r="W26" s="51">
        <f t="shared" ref="W26" si="27">SUM(V26/U26)*100</f>
        <v>76.490638103541315</v>
      </c>
    </row>
    <row r="27" spans="1:23" ht="21" customHeight="1" thickTop="1" x14ac:dyDescent="0.25">
      <c r="A27" s="62" t="s">
        <v>36</v>
      </c>
      <c r="B27" s="63"/>
      <c r="C27" s="38"/>
      <c r="D27" s="48"/>
      <c r="E27" s="38"/>
      <c r="F27" s="38"/>
      <c r="G27" s="3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0"/>
      <c r="W27" s="34"/>
    </row>
    <row r="28" spans="1:23" ht="15.75" x14ac:dyDescent="0.25">
      <c r="A28" s="31"/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4"/>
    </row>
    <row r="29" spans="1:23" ht="15.75" x14ac:dyDescent="0.25">
      <c r="A29" s="31"/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8"/>
    </row>
  </sheetData>
  <mergeCells count="13">
    <mergeCell ref="A1:W1"/>
    <mergeCell ref="C2:G2"/>
    <mergeCell ref="A27:B27"/>
    <mergeCell ref="Q3:S3"/>
    <mergeCell ref="U3:W3"/>
    <mergeCell ref="A26:B26"/>
    <mergeCell ref="K2:S2"/>
    <mergeCell ref="A2:A6"/>
    <mergeCell ref="B2:B6"/>
    <mergeCell ref="H2:J2"/>
    <mergeCell ref="U2:W2"/>
    <mergeCell ref="K3:M3"/>
    <mergeCell ref="N3:P3"/>
  </mergeCells>
  <pageMargins left="0.45" right="0.27559055118110237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2019-08-30T06:04:07Z</cp:lastPrinted>
  <dcterms:created xsi:type="dcterms:W3CDTF">2014-08-01T14:20:25Z</dcterms:created>
  <dcterms:modified xsi:type="dcterms:W3CDTF">2019-09-06T06:26:31Z</dcterms:modified>
</cp:coreProperties>
</file>